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-15" windowWidth="19980" windowHeight="7350" tabRatio="659" activeTab="2"/>
  </bookViews>
  <sheets>
    <sheet name=" DÉC historique" sheetId="2" r:id="rId1"/>
    <sheet name="1ère diffusion historique" sheetId="3" r:id="rId2"/>
    <sheet name="DÉC prévues" sheetId="7" r:id="rId3"/>
    <sheet name="1ère diffusion prévues" sheetId="9" r:id="rId4"/>
  </sheets>
  <definedNames>
    <definedName name="_xlnm.Print_Area" localSheetId="0">' DÉC historique'!$2:$19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3"/>
  <c r="C11"/>
  <c r="C9"/>
  <c r="C13" i="9"/>
  <c r="C14"/>
  <c r="C15"/>
  <c r="C16"/>
  <c r="C17"/>
  <c r="C18"/>
  <c r="C12"/>
  <c r="C6" l="1"/>
  <c r="D7"/>
  <c r="E10"/>
  <c r="C5"/>
  <c r="F11"/>
  <c r="E9"/>
  <c r="F8"/>
  <c r="E8"/>
  <c r="H13" i="7"/>
  <c r="H14"/>
  <c r="H15"/>
  <c r="H16"/>
  <c r="H17"/>
  <c r="H12"/>
  <c r="G11"/>
  <c r="G12"/>
  <c r="G13"/>
  <c r="G14"/>
  <c r="G15"/>
  <c r="G16"/>
  <c r="G17"/>
  <c r="D11"/>
  <c r="C10" i="9"/>
  <c r="F10"/>
  <c r="C11"/>
  <c r="E11"/>
  <c r="U17" i="7"/>
  <c r="U13"/>
  <c r="U14"/>
  <c r="U15"/>
  <c r="U16"/>
  <c r="D13"/>
  <c r="D14"/>
  <c r="D15"/>
  <c r="D16"/>
  <c r="D17"/>
  <c r="U12"/>
  <c r="D12"/>
  <c r="U11"/>
  <c r="H11"/>
  <c r="E6" i="3"/>
  <c r="D5"/>
  <c r="F7"/>
  <c r="D6"/>
  <c r="E5"/>
  <c r="D11" i="2"/>
  <c r="U13"/>
  <c r="U12"/>
  <c r="H13"/>
  <c r="H12"/>
  <c r="F13"/>
  <c r="F12"/>
  <c r="D13"/>
  <c r="D12"/>
  <c r="U11"/>
  <c r="F11"/>
  <c r="H11"/>
  <c r="B16"/>
  <c r="B10" i="3" s="1"/>
  <c r="B17" i="2"/>
  <c r="B11" i="3" s="1"/>
  <c r="B15" i="2"/>
  <c r="B9" i="3" s="1"/>
  <c r="AD12" i="2" l="1"/>
  <c r="AD11"/>
  <c r="AD13"/>
  <c r="D6" i="9"/>
  <c r="C9"/>
  <c r="D9"/>
  <c r="D11"/>
  <c r="C7"/>
  <c r="E7"/>
  <c r="F9"/>
  <c r="F7"/>
  <c r="C8"/>
  <c r="F6"/>
  <c r="E6"/>
  <c r="D10"/>
  <c r="D8"/>
  <c r="F5"/>
  <c r="D5"/>
  <c r="E5"/>
  <c r="AD13" i="7"/>
  <c r="C5" i="3"/>
  <c r="F6"/>
  <c r="C7"/>
  <c r="D7"/>
  <c r="E7"/>
  <c r="F5"/>
  <c r="C6"/>
  <c r="AD16" i="7"/>
  <c r="AD11"/>
  <c r="AD14"/>
  <c r="AD15"/>
  <c r="AD12"/>
  <c r="AD17"/>
</calcChain>
</file>

<file path=xl/sharedStrings.xml><?xml version="1.0" encoding="utf-8"?>
<sst xmlns="http://schemas.openxmlformats.org/spreadsheetml/2006/main" count="179" uniqueCount="84">
  <si>
    <t xml:space="preserve">
2015-2016</t>
  </si>
  <si>
    <t xml:space="preserve">
2014-2015</t>
  </si>
  <si>
    <t xml:space="preserve">
2013-2014</t>
  </si>
  <si>
    <t>Total</t>
  </si>
  <si>
    <t>Sports</t>
  </si>
  <si>
    <t>Information</t>
  </si>
  <si>
    <t>Cat 5</t>
  </si>
  <si>
    <t>2022-2023</t>
  </si>
  <si>
    <t>2021-2022</t>
  </si>
  <si>
    <t>2020-2021</t>
  </si>
  <si>
    <t>2019-2020</t>
  </si>
  <si>
    <t xml:space="preserve">
2018-2019</t>
  </si>
  <si>
    <t xml:space="preserve">
2016-2017</t>
  </si>
  <si>
    <t>2017-2018</t>
  </si>
  <si>
    <t>Musique et de divertissement</t>
  </si>
  <si>
    <t>Autres</t>
  </si>
  <si>
    <t>Émissions pour enfants**</t>
  </si>
  <si>
    <t xml:space="preserve"> Nouvelles</t>
  </si>
  <si>
    <t>Analyse et 
actualités</t>
  </si>
  <si>
    <t>Documentaires 
de longue 
durée</t>
  </si>
  <si>
    <t>Émissions 
religieuses</t>
  </si>
  <si>
    <t>Émissions 
éducatives</t>
  </si>
  <si>
    <t>Émissions 
sportives</t>
  </si>
  <si>
    <t xml:space="preserve">Dramatiques 
en cours
</t>
  </si>
  <si>
    <t>Comédies 
en cours</t>
  </si>
  <si>
    <t>Mini-séries</t>
  </si>
  <si>
    <t>Longs métrages
télévisés</t>
  </si>
  <si>
    <t>Émissions 
d'animation</t>
  </si>
  <si>
    <t>Comédies</t>
  </si>
  <si>
    <t>Autres 
dramatiques</t>
  </si>
  <si>
    <t>Émissions de 
musique et 
de danse</t>
  </si>
  <si>
    <t>Vidéoclips</t>
  </si>
  <si>
    <t>Émissions de 
musique vidéo</t>
  </si>
  <si>
    <t>Émissions 
de variétés</t>
  </si>
  <si>
    <t>Jeux-questionnaires</t>
  </si>
  <si>
    <t>Émissions 
d'intérêt 
général</t>
  </si>
  <si>
    <t>Téléréalité</t>
  </si>
  <si>
    <t>Émissions de 
remise 
de prix</t>
  </si>
  <si>
    <t>(Infopublicités excl.)</t>
  </si>
  <si>
    <t>Infopublicités</t>
  </si>
  <si>
    <t>Âge 
préscolaire</t>
  </si>
  <si>
    <t>Enfants</t>
  </si>
  <si>
    <t>Adolescents</t>
  </si>
  <si>
    <t>Cat. 1</t>
  </si>
  <si>
    <t>Cat. 2a et 3</t>
  </si>
  <si>
    <t>Cat. 2b</t>
  </si>
  <si>
    <t>Cat. 4</t>
  </si>
  <si>
    <t>Cat. 6</t>
  </si>
  <si>
    <t>Cat. 7a</t>
  </si>
  <si>
    <t>Cat. 7b</t>
  </si>
  <si>
    <t>Cat. 7c</t>
  </si>
  <si>
    <t>Cat. 7d</t>
  </si>
  <si>
    <t>Cat. 7e</t>
  </si>
  <si>
    <t>Cat. 7f</t>
  </si>
  <si>
    <t>Cat. 7g</t>
  </si>
  <si>
    <t>Cat. 8a</t>
  </si>
  <si>
    <t>Cat. 8b</t>
  </si>
  <si>
    <t>Cat. 8c</t>
  </si>
  <si>
    <t>Cat. 9</t>
  </si>
  <si>
    <t>Cat. 10</t>
  </si>
  <si>
    <t>Cat. 11a</t>
  </si>
  <si>
    <t>Cat. 11b</t>
  </si>
  <si>
    <t>Pas dans Cat.11a</t>
  </si>
  <si>
    <t>Cat. 12, 13 et 15</t>
  </si>
  <si>
    <t>Cat. 14</t>
  </si>
  <si>
    <t>Cat. 1 à 15</t>
  </si>
  <si>
    <t>(0-4 ans)</t>
  </si>
  <si>
    <t>(5-12 ans)</t>
  </si>
  <si>
    <t>(13-17 ans)</t>
  </si>
  <si>
    <t>Dépenses prévues</t>
  </si>
  <si>
    <t>** Tel que défini dans Nouvelles méthodes de surveillance de la quantité d’émissions canadiennes de télévision pour enfants et jeunes ainsi que des dépenses consacrées à ce genre de programmation au sein du système canadien de radiodiffusion (Politique réglementaire de radiodiffusion CRTC 2015-323)</t>
  </si>
  <si>
    <t>Historique / 
période de 
licence actuelle</t>
  </si>
  <si>
    <t>i) Total des DEC (en $)</t>
  </si>
  <si>
    <t>ii) DEC consistant en de la programmation « originale de première diffusion » ($) comprises en i)</t>
  </si>
  <si>
    <t>iii) Total des dépenses au titre des EIN ($)</t>
  </si>
  <si>
    <t>iv) Dépenses au titre des EIN consistant en de la programmation « originale de première diffusion »  ($) comprises en iii)</t>
  </si>
  <si>
    <t xml:space="preserve">Total des dépenses historique au titre des émissions canadiennes </t>
  </si>
  <si>
    <t>Total des dépenses prévue au titre des émissions canadiennes</t>
  </si>
  <si>
    <t>Programmation originale  de première diffusion historique</t>
  </si>
  <si>
    <t>Programmation originale  de première diffusion prévue</t>
  </si>
  <si>
    <t xml:space="preserve"> </t>
  </si>
  <si>
    <t>APP - Doc10A - Annexe 4 - Dépenses émissions canadiennes Vues et Voix 0,02$</t>
  </si>
  <si>
    <t>Vues et Voix - Canal M</t>
  </si>
  <si>
    <t>APP - Doc 10A - Annexe 4 - Dépenses émissions canadiennes Vues et Voix 0,02$ 28.17.17</t>
  </si>
</sst>
</file>

<file path=xl/styles.xml><?xml version="1.0" encoding="utf-8"?>
<styleSheet xmlns="http://schemas.openxmlformats.org/spreadsheetml/2006/main">
  <numFmts count="3">
    <numFmt numFmtId="43" formatCode="_ * #,##0.00_)\ _$_ ;_ * \(#,##0.00\)\ _$_ ;_ * &quot;-&quot;??_)\ _$_ ;_ @_ "/>
    <numFmt numFmtId="164" formatCode="_(* #,##0.00_);_(* \(#,##0.00\);_(* &quot;-&quot;??_);_(@_)"/>
    <numFmt numFmtId="165" formatCode="_ * #,##0_)\ _$_ ;_ * \(#,##0\)\ _$_ ;_ * &quot;-&quot;??_)\ _$_ ;_ @_ 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1" xfId="0" applyFont="1" applyBorder="1"/>
    <xf numFmtId="0" fontId="4" fillId="0" borderId="1" xfId="1" applyFont="1" applyFill="1" applyBorder="1"/>
    <xf numFmtId="0" fontId="5" fillId="0" borderId="1" xfId="1" applyFont="1" applyFill="1" applyBorder="1"/>
    <xf numFmtId="0" fontId="4" fillId="0" borderId="2" xfId="1" applyFont="1" applyFill="1" applyBorder="1"/>
    <xf numFmtId="0" fontId="6" fillId="3" borderId="3" xfId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49" fontId="4" fillId="5" borderId="0" xfId="1" applyNumberFormat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wrapText="1"/>
    </xf>
    <xf numFmtId="0" fontId="11" fillId="0" borderId="0" xfId="1" applyFont="1" applyFill="1" applyBorder="1"/>
    <xf numFmtId="0" fontId="10" fillId="0" borderId="0" xfId="1" applyFont="1" applyFill="1" applyBorder="1"/>
    <xf numFmtId="0" fontId="10" fillId="0" borderId="0" xfId="1" applyFont="1" applyBorder="1"/>
    <xf numFmtId="0" fontId="12" fillId="0" borderId="0" xfId="1" applyFont="1" applyAlignment="1"/>
    <xf numFmtId="0" fontId="10" fillId="0" borderId="0" xfId="1" applyFont="1"/>
    <xf numFmtId="0" fontId="0" fillId="0" borderId="0" xfId="0" applyAlignment="1">
      <alignment horizontal="left"/>
    </xf>
    <xf numFmtId="0" fontId="6" fillId="0" borderId="3" xfId="1" applyFont="1" applyBorder="1" applyAlignment="1">
      <alignment vertical="center" wrapText="1"/>
    </xf>
    <xf numFmtId="0" fontId="6" fillId="0" borderId="3" xfId="1" applyFont="1" applyFill="1" applyBorder="1" applyAlignment="1">
      <alignment vertical="center" wrapText="1"/>
    </xf>
    <xf numFmtId="0" fontId="13" fillId="0" borderId="0" xfId="1" applyFont="1"/>
    <xf numFmtId="0" fontId="13" fillId="0" borderId="0" xfId="1" applyFont="1" applyAlignment="1">
      <alignment horizontal="left"/>
    </xf>
    <xf numFmtId="0" fontId="15" fillId="0" borderId="0" xfId="0" applyFont="1" applyAlignment="1"/>
    <xf numFmtId="0" fontId="5" fillId="0" borderId="7" xfId="1" applyFont="1" applyFill="1" applyBorder="1"/>
    <xf numFmtId="0" fontId="5" fillId="0" borderId="2" xfId="1" applyFont="1" applyFill="1" applyBorder="1"/>
    <xf numFmtId="0" fontId="6" fillId="6" borderId="3" xfId="1" applyFont="1" applyFill="1" applyBorder="1" applyAlignment="1">
      <alignment horizontal="center" vertical="center" wrapText="1"/>
    </xf>
    <xf numFmtId="0" fontId="6" fillId="7" borderId="3" xfId="1" applyFont="1" applyFill="1" applyBorder="1" applyAlignment="1">
      <alignment horizontal="center" vertical="center" wrapText="1"/>
    </xf>
    <xf numFmtId="49" fontId="6" fillId="4" borderId="3" xfId="1" applyNumberFormat="1" applyFont="1" applyFill="1" applyBorder="1" applyAlignment="1">
      <alignment horizontal="center" vertical="center" wrapText="1"/>
    </xf>
    <xf numFmtId="49" fontId="4" fillId="5" borderId="12" xfId="1" applyNumberFormat="1" applyFont="1" applyFill="1" applyBorder="1" applyAlignment="1">
      <alignment horizontal="center" vertical="center"/>
    </xf>
    <xf numFmtId="49" fontId="2" fillId="0" borderId="10" xfId="1" applyNumberFormat="1" applyFont="1" applyFill="1" applyBorder="1" applyAlignment="1">
      <alignment horizontal="center" vertical="center" wrapText="1"/>
    </xf>
    <xf numFmtId="49" fontId="2" fillId="5" borderId="10" xfId="1" applyNumberFormat="1" applyFont="1" applyFill="1" applyBorder="1" applyAlignment="1">
      <alignment horizontal="center" vertical="center" wrapText="1"/>
    </xf>
    <xf numFmtId="49" fontId="2" fillId="5" borderId="10" xfId="1" applyNumberFormat="1" applyFont="1" applyFill="1" applyBorder="1" applyAlignment="1">
      <alignment horizontal="center" wrapText="1"/>
    </xf>
    <xf numFmtId="49" fontId="2" fillId="5" borderId="10" xfId="1" applyNumberFormat="1" applyFont="1" applyFill="1" applyBorder="1" applyAlignment="1">
      <alignment horizontal="center" vertical="center"/>
    </xf>
    <xf numFmtId="0" fontId="2" fillId="5" borderId="11" xfId="1" applyFont="1" applyFill="1" applyBorder="1" applyAlignment="1">
      <alignment horizontal="center" vertical="center"/>
    </xf>
    <xf numFmtId="49" fontId="4" fillId="5" borderId="10" xfId="1" applyNumberFormat="1" applyFont="1" applyFill="1" applyBorder="1" applyAlignment="1">
      <alignment horizontal="center" vertical="center" wrapText="1"/>
    </xf>
    <xf numFmtId="49" fontId="4" fillId="4" borderId="2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4" borderId="1" xfId="1" applyNumberFormat="1" applyFont="1" applyFill="1" applyBorder="1" applyAlignment="1">
      <alignment horizontal="center" vertical="center"/>
    </xf>
    <xf numFmtId="49" fontId="2" fillId="4" borderId="7" xfId="1" applyNumberFormat="1" applyFont="1" applyFill="1" applyBorder="1" applyAlignment="1">
      <alignment horizontal="center" vertical="center"/>
    </xf>
    <xf numFmtId="43" fontId="4" fillId="0" borderId="1" xfId="5" applyFont="1" applyFill="1" applyBorder="1"/>
    <xf numFmtId="43" fontId="2" fillId="0" borderId="1" xfId="5" applyFont="1" applyBorder="1"/>
    <xf numFmtId="165" fontId="6" fillId="0" borderId="12" xfId="5" applyNumberFormat="1" applyFont="1" applyBorder="1" applyAlignment="1">
      <alignment vertical="center" wrapText="1"/>
    </xf>
    <xf numFmtId="165" fontId="4" fillId="0" borderId="10" xfId="5" applyNumberFormat="1" applyFont="1" applyFill="1" applyBorder="1" applyAlignment="1">
      <alignment vertical="center"/>
    </xf>
    <xf numFmtId="165" fontId="5" fillId="0" borderId="10" xfId="5" applyNumberFormat="1" applyFont="1" applyFill="1" applyBorder="1" applyAlignment="1">
      <alignment vertical="center"/>
    </xf>
    <xf numFmtId="165" fontId="5" fillId="0" borderId="1" xfId="5" applyNumberFormat="1" applyFont="1" applyFill="1" applyBorder="1"/>
    <xf numFmtId="165" fontId="4" fillId="0" borderId="1" xfId="5" applyNumberFormat="1" applyFont="1" applyFill="1" applyBorder="1"/>
    <xf numFmtId="165" fontId="5" fillId="0" borderId="1" xfId="1" applyNumberFormat="1" applyFont="1" applyFill="1" applyBorder="1"/>
    <xf numFmtId="165" fontId="4" fillId="0" borderId="1" xfId="1" applyNumberFormat="1" applyFont="1" applyFill="1" applyBorder="1"/>
    <xf numFmtId="165" fontId="2" fillId="0" borderId="1" xfId="0" applyNumberFormat="1" applyFont="1" applyBorder="1"/>
    <xf numFmtId="165" fontId="2" fillId="0" borderId="1" xfId="5" applyNumberFormat="1" applyFont="1" applyBorder="1"/>
    <xf numFmtId="165" fontId="2" fillId="0" borderId="0" xfId="5" applyNumberFormat="1" applyFont="1"/>
    <xf numFmtId="165" fontId="0" fillId="0" borderId="0" xfId="5" applyNumberFormat="1" applyFont="1"/>
    <xf numFmtId="165" fontId="6" fillId="0" borderId="12" xfId="5" applyNumberFormat="1" applyFont="1" applyBorder="1" applyAlignment="1">
      <alignment horizontal="center" vertical="center" wrapText="1"/>
    </xf>
    <xf numFmtId="165" fontId="6" fillId="0" borderId="2" xfId="5" applyNumberFormat="1" applyFont="1" applyBorder="1" applyAlignment="1">
      <alignment horizontal="center" vertical="center" wrapText="1"/>
    </xf>
    <xf numFmtId="165" fontId="4" fillId="0" borderId="1" xfId="5" applyNumberFormat="1" applyFont="1" applyFill="1" applyBorder="1" applyAlignment="1">
      <alignment vertical="center"/>
    </xf>
    <xf numFmtId="165" fontId="5" fillId="0" borderId="1" xfId="5" applyNumberFormat="1" applyFont="1" applyFill="1" applyBorder="1" applyAlignment="1">
      <alignment vertical="center"/>
    </xf>
    <xf numFmtId="165" fontId="6" fillId="0" borderId="1" xfId="5" applyNumberFormat="1" applyFont="1" applyFill="1" applyBorder="1"/>
    <xf numFmtId="165" fontId="7" fillId="0" borderId="1" xfId="5" applyNumberFormat="1" applyFont="1" applyFill="1" applyBorder="1"/>
    <xf numFmtId="165" fontId="7" fillId="0" borderId="1" xfId="1" applyNumberFormat="1" applyFont="1" applyFill="1" applyBorder="1"/>
    <xf numFmtId="165" fontId="6" fillId="0" borderId="1" xfId="1" applyNumberFormat="1" applyFont="1" applyFill="1" applyBorder="1"/>
    <xf numFmtId="165" fontId="6" fillId="0" borderId="1" xfId="1" applyNumberFormat="1" applyFont="1" applyBorder="1"/>
    <xf numFmtId="165" fontId="5" fillId="0" borderId="1" xfId="1" applyNumberFormat="1" applyFont="1" applyBorder="1"/>
    <xf numFmtId="0" fontId="17" fillId="0" borderId="0" xfId="0" applyFont="1" applyFill="1"/>
    <xf numFmtId="43" fontId="2" fillId="0" borderId="1" xfId="5" applyFont="1" applyFill="1" applyBorder="1"/>
    <xf numFmtId="0" fontId="18" fillId="0" borderId="0" xfId="0" applyFont="1"/>
    <xf numFmtId="0" fontId="15" fillId="0" borderId="0" xfId="0" applyFont="1"/>
    <xf numFmtId="0" fontId="2" fillId="9" borderId="0" xfId="0" applyFont="1" applyFill="1"/>
    <xf numFmtId="0" fontId="16" fillId="8" borderId="17" xfId="0" applyFont="1" applyFill="1" applyBorder="1" applyAlignment="1">
      <alignment horizontal="center" wrapText="1"/>
    </xf>
    <xf numFmtId="0" fontId="16" fillId="8" borderId="16" xfId="0" applyFont="1" applyFill="1" applyBorder="1" applyAlignment="1">
      <alignment horizontal="center" wrapText="1"/>
    </xf>
    <xf numFmtId="0" fontId="16" fillId="8" borderId="15" xfId="0" applyFont="1" applyFill="1" applyBorder="1" applyAlignment="1">
      <alignment horizontal="center" wrapText="1"/>
    </xf>
    <xf numFmtId="49" fontId="8" fillId="4" borderId="18" xfId="1" applyNumberFormat="1" applyFont="1" applyFill="1" applyBorder="1" applyAlignment="1">
      <alignment horizontal="center" vertical="center" wrapText="1"/>
    </xf>
    <xf numFmtId="49" fontId="8" fillId="4" borderId="14" xfId="1" applyNumberFormat="1" applyFont="1" applyFill="1" applyBorder="1" applyAlignment="1">
      <alignment horizontal="center" vertical="center" wrapText="1"/>
    </xf>
    <xf numFmtId="49" fontId="8" fillId="4" borderId="13" xfId="1" applyNumberFormat="1" applyFont="1" applyFill="1" applyBorder="1" applyAlignment="1">
      <alignment horizontal="center" vertical="center" wrapText="1"/>
    </xf>
    <xf numFmtId="49" fontId="8" fillId="4" borderId="9" xfId="1" applyNumberFormat="1" applyFont="1" applyFill="1" applyBorder="1" applyAlignment="1">
      <alignment horizontal="center" vertical="center" wrapText="1"/>
    </xf>
    <xf numFmtId="49" fontId="8" fillId="4" borderId="8" xfId="1" applyNumberFormat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6" fillId="0" borderId="0" xfId="1" applyFont="1" applyAlignment="1">
      <alignment horizontal="center"/>
    </xf>
    <xf numFmtId="0" fontId="9" fillId="0" borderId="0" xfId="1" applyFont="1" applyFill="1" applyBorder="1" applyAlignment="1">
      <alignment horizontal="center" vertical="center"/>
    </xf>
    <xf numFmtId="49" fontId="7" fillId="0" borderId="17" xfId="1" applyNumberFormat="1" applyFont="1" applyFill="1" applyBorder="1" applyAlignment="1">
      <alignment horizontal="center" vertical="center" wrapText="1"/>
    </xf>
    <xf numFmtId="49" fontId="7" fillId="0" borderId="16" xfId="1" applyNumberFormat="1" applyFont="1" applyFill="1" applyBorder="1" applyAlignment="1">
      <alignment horizontal="center" vertical="center" wrapText="1"/>
    </xf>
    <xf numFmtId="49" fontId="7" fillId="0" borderId="15" xfId="1" applyNumberFormat="1" applyFont="1" applyFill="1" applyBorder="1" applyAlignment="1">
      <alignment horizontal="center" vertical="center" wrapText="1"/>
    </xf>
    <xf numFmtId="49" fontId="6" fillId="4" borderId="3" xfId="1" applyNumberFormat="1" applyFont="1" applyFill="1" applyBorder="1" applyAlignment="1">
      <alignment horizontal="center" vertical="center"/>
    </xf>
    <xf numFmtId="49" fontId="6" fillId="4" borderId="3" xfId="1" applyNumberFormat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49" fontId="6" fillId="4" borderId="15" xfId="1" applyNumberFormat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49" fontId="9" fillId="4" borderId="17" xfId="1" applyNumberFormat="1" applyFont="1" applyFill="1" applyBorder="1" applyAlignment="1">
      <alignment horizontal="center" vertical="center" wrapText="1"/>
    </xf>
    <xf numFmtId="49" fontId="9" fillId="4" borderId="15" xfId="1" applyNumberFormat="1" applyFont="1" applyFill="1" applyBorder="1" applyAlignment="1">
      <alignment horizontal="center" vertical="center" wrapText="1"/>
    </xf>
    <xf numFmtId="0" fontId="6" fillId="6" borderId="6" xfId="1" applyFont="1" applyFill="1" applyBorder="1" applyAlignment="1">
      <alignment horizontal="center" vertical="center"/>
    </xf>
    <xf numFmtId="0" fontId="6" fillId="6" borderId="5" xfId="1" applyFont="1" applyFill="1" applyBorder="1" applyAlignment="1">
      <alignment horizontal="center" vertical="center"/>
    </xf>
    <xf numFmtId="0" fontId="6" fillId="6" borderId="4" xfId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9" fontId="9" fillId="4" borderId="19" xfId="1" applyNumberFormat="1" applyFont="1" applyFill="1" applyBorder="1" applyAlignment="1">
      <alignment horizontal="center" vertical="center" wrapText="1"/>
    </xf>
    <xf numFmtId="49" fontId="9" fillId="4" borderId="18" xfId="1" applyNumberFormat="1" applyFont="1" applyFill="1" applyBorder="1" applyAlignment="1">
      <alignment horizontal="center" vertical="center" wrapText="1"/>
    </xf>
    <xf numFmtId="49" fontId="9" fillId="4" borderId="14" xfId="1" applyNumberFormat="1" applyFont="1" applyFill="1" applyBorder="1" applyAlignment="1">
      <alignment horizontal="center" vertical="center" wrapText="1"/>
    </xf>
    <xf numFmtId="49" fontId="9" fillId="4" borderId="13" xfId="1" applyNumberFormat="1" applyFont="1" applyFill="1" applyBorder="1" applyAlignment="1">
      <alignment horizontal="center" vertical="center" wrapText="1"/>
    </xf>
    <xf numFmtId="49" fontId="9" fillId="4" borderId="9" xfId="1" applyNumberFormat="1" applyFont="1" applyFill="1" applyBorder="1" applyAlignment="1">
      <alignment horizontal="center" vertical="center" wrapText="1"/>
    </xf>
    <xf numFmtId="49" fontId="9" fillId="4" borderId="8" xfId="1" applyNumberFormat="1" applyFont="1" applyFill="1" applyBorder="1" applyAlignment="1">
      <alignment horizontal="center" vertical="center" wrapText="1"/>
    </xf>
    <xf numFmtId="0" fontId="16" fillId="8" borderId="16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center"/>
    </xf>
    <xf numFmtId="0" fontId="16" fillId="0" borderId="0" xfId="2" applyFont="1" applyAlignment="1">
      <alignment horizontal="center"/>
    </xf>
    <xf numFmtId="165" fontId="2" fillId="9" borderId="0" xfId="5" applyNumberFormat="1" applyFont="1" applyFill="1"/>
  </cellXfs>
  <cellStyles count="6">
    <cellStyle name="Comma 15" xfId="3"/>
    <cellStyle name="Milliers" xfId="5" builtinId="3"/>
    <cellStyle name="Normal" xfId="0" builtinId="0"/>
    <cellStyle name="Normal 2" xfId="1"/>
    <cellStyle name="Normal 2 2" xfId="2"/>
    <cellStyle name="Normal 2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"/>
  <sheetViews>
    <sheetView workbookViewId="0">
      <pane xSplit="10" topLeftCell="K1" activePane="topRight" state="frozen"/>
      <selection pane="topRight" activeCell="A8" sqref="A8:B10"/>
    </sheetView>
  </sheetViews>
  <sheetFormatPr baseColWidth="10" defaultColWidth="9.140625" defaultRowHeight="12"/>
  <cols>
    <col min="1" max="1" width="15.85546875" style="1" customWidth="1"/>
    <col min="2" max="2" width="15.42578125" style="1" customWidth="1"/>
    <col min="3" max="3" width="18.7109375" style="1" customWidth="1"/>
    <col min="4" max="4" width="22.85546875" style="1" customWidth="1"/>
    <col min="5" max="5" width="17.7109375" style="1" customWidth="1"/>
    <col min="6" max="6" width="14.42578125" style="1" customWidth="1"/>
    <col min="7" max="7" width="9.42578125" style="1" bestFit="1" customWidth="1"/>
    <col min="8" max="8" width="10.7109375" style="1" customWidth="1"/>
    <col min="9" max="9" width="11.140625" style="1" bestFit="1" customWidth="1"/>
    <col min="10" max="10" width="8.7109375" style="1" bestFit="1" customWidth="1"/>
    <col min="11" max="11" width="10" style="1" bestFit="1" customWidth="1"/>
    <col min="12" max="12" width="13.28515625" style="1" bestFit="1" customWidth="1"/>
    <col min="13" max="13" width="10.5703125" style="1" bestFit="1" customWidth="1"/>
    <col min="14" max="14" width="8.7109375" style="1" bestFit="1" customWidth="1"/>
    <col min="15" max="15" width="11" style="1" bestFit="1" customWidth="1"/>
    <col min="16" max="16" width="11.42578125" style="1" bestFit="1" customWidth="1"/>
    <col min="17" max="17" width="9" style="1" customWidth="1"/>
    <col min="18" max="18" width="12.5703125" style="1" bestFit="1" customWidth="1"/>
    <col min="19" max="19" width="9.7109375" style="1" bestFit="1" customWidth="1"/>
    <col min="20" max="20" width="17" style="1" bestFit="1" customWidth="1"/>
    <col min="21" max="21" width="14.28515625" style="1" bestFit="1" customWidth="1"/>
    <col min="22" max="22" width="9.7109375" style="1" bestFit="1" customWidth="1"/>
    <col min="23" max="23" width="14.7109375" style="1" customWidth="1"/>
    <col min="24" max="24" width="12.5703125" style="1" bestFit="1" customWidth="1"/>
    <col min="25" max="25" width="12" style="1" bestFit="1" customWidth="1"/>
    <col min="26" max="26" width="8.7109375" style="1" bestFit="1" customWidth="1"/>
    <col min="27" max="27" width="9.85546875" style="1" bestFit="1" customWidth="1"/>
    <col min="28" max="28" width="8.140625" style="1" bestFit="1" customWidth="1"/>
    <col min="29" max="29" width="10.5703125" style="1" bestFit="1" customWidth="1"/>
    <col min="30" max="30" width="11.42578125" style="1" bestFit="1" customWidth="1"/>
    <col min="31" max="31" width="9.140625" style="2"/>
    <col min="32" max="16384" width="9.140625" style="1"/>
  </cols>
  <sheetData>
    <row r="1" spans="1:30" ht="12.75" thickBot="1">
      <c r="A1" s="65"/>
    </row>
    <row r="2" spans="1:30" ht="16.5" customHeight="1" thickBot="1">
      <c r="A2" s="66" t="s">
        <v>76</v>
      </c>
      <c r="B2" s="67"/>
      <c r="C2" s="67"/>
      <c r="D2" s="67"/>
      <c r="E2" s="67"/>
      <c r="F2" s="67"/>
      <c r="G2" s="67"/>
      <c r="H2" s="67"/>
      <c r="I2" s="67"/>
      <c r="J2" s="68"/>
    </row>
    <row r="3" spans="1:30">
      <c r="A3" s="15"/>
      <c r="B3" s="15"/>
      <c r="C3" s="15"/>
      <c r="D3" s="15"/>
      <c r="E3" s="15"/>
      <c r="F3" s="15"/>
      <c r="G3" s="15"/>
      <c r="H3" s="15"/>
    </row>
    <row r="4" spans="1:30" ht="15.75">
      <c r="A4" s="75" t="s">
        <v>81</v>
      </c>
      <c r="B4" s="75"/>
      <c r="C4" s="75"/>
      <c r="D4" s="75"/>
      <c r="E4" s="75"/>
      <c r="F4" s="75"/>
      <c r="G4" s="75"/>
      <c r="H4" s="75"/>
      <c r="I4" s="75"/>
      <c r="J4" s="75"/>
    </row>
    <row r="5" spans="1:30" ht="15.75">
      <c r="A5" s="76"/>
      <c r="B5" s="76"/>
      <c r="C5" s="76"/>
      <c r="D5" s="76"/>
      <c r="E5" s="76"/>
      <c r="F5" s="76"/>
      <c r="G5" s="76"/>
      <c r="H5" s="76"/>
      <c r="I5" s="76"/>
      <c r="J5" s="76"/>
      <c r="K5" s="13"/>
      <c r="L5" s="13"/>
      <c r="M5" s="13"/>
      <c r="N5" s="13"/>
      <c r="O5" s="13"/>
      <c r="P5" s="13"/>
      <c r="Q5" s="13"/>
      <c r="R5" s="13"/>
      <c r="S5" s="12"/>
      <c r="T5" s="11"/>
      <c r="U5" s="11"/>
      <c r="V5" s="11"/>
      <c r="W5" s="11"/>
      <c r="X5" s="11"/>
      <c r="Y5" s="11"/>
      <c r="Z5" s="11"/>
    </row>
    <row r="6" spans="1:30" ht="39" customHeight="1">
      <c r="A6" s="74" t="s">
        <v>70</v>
      </c>
      <c r="B6" s="74"/>
      <c r="C6" s="74"/>
      <c r="D6" s="74"/>
      <c r="E6" s="74"/>
      <c r="F6" s="74"/>
      <c r="G6" s="74"/>
      <c r="H6" s="74"/>
      <c r="I6" s="74"/>
      <c r="J6" s="74"/>
    </row>
    <row r="7" spans="1:30" ht="12.75" thickBot="1"/>
    <row r="8" spans="1:30" ht="45" customHeight="1" thickBot="1">
      <c r="A8" s="92" t="s">
        <v>82</v>
      </c>
      <c r="B8" s="69"/>
      <c r="C8" s="84" t="s">
        <v>5</v>
      </c>
      <c r="D8" s="85"/>
      <c r="E8" s="85"/>
      <c r="F8" s="85"/>
      <c r="G8" s="85"/>
      <c r="H8" s="26" t="s">
        <v>4</v>
      </c>
      <c r="I8" s="80" t="s">
        <v>14</v>
      </c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1" t="s">
        <v>15</v>
      </c>
      <c r="Y8" s="81"/>
      <c r="Z8" s="26" t="s">
        <v>3</v>
      </c>
      <c r="AA8" s="77" t="s">
        <v>16</v>
      </c>
      <c r="AB8" s="78"/>
      <c r="AC8" s="78"/>
      <c r="AD8" s="79"/>
    </row>
    <row r="9" spans="1:30" ht="45" customHeight="1">
      <c r="A9" s="70"/>
      <c r="B9" s="71"/>
      <c r="C9" s="27" t="s">
        <v>17</v>
      </c>
      <c r="D9" s="28" t="s">
        <v>18</v>
      </c>
      <c r="E9" s="29" t="s">
        <v>19</v>
      </c>
      <c r="F9" s="29" t="s">
        <v>20</v>
      </c>
      <c r="G9" s="29" t="s">
        <v>21</v>
      </c>
      <c r="H9" s="29" t="s">
        <v>22</v>
      </c>
      <c r="I9" s="30" t="s">
        <v>23</v>
      </c>
      <c r="J9" s="29" t="s">
        <v>24</v>
      </c>
      <c r="K9" s="31" t="s">
        <v>25</v>
      </c>
      <c r="L9" s="29" t="s">
        <v>26</v>
      </c>
      <c r="M9" s="29" t="s">
        <v>27</v>
      </c>
      <c r="N9" s="29" t="s">
        <v>28</v>
      </c>
      <c r="O9" s="29" t="s">
        <v>29</v>
      </c>
      <c r="P9" s="29" t="s">
        <v>30</v>
      </c>
      <c r="Q9" s="29" t="s">
        <v>31</v>
      </c>
      <c r="R9" s="29" t="s">
        <v>32</v>
      </c>
      <c r="S9" s="29" t="s">
        <v>33</v>
      </c>
      <c r="T9" s="29" t="s">
        <v>34</v>
      </c>
      <c r="U9" s="29" t="s">
        <v>35</v>
      </c>
      <c r="V9" s="29" t="s">
        <v>36</v>
      </c>
      <c r="W9" s="29" t="s">
        <v>37</v>
      </c>
      <c r="X9" s="29" t="s">
        <v>38</v>
      </c>
      <c r="Y9" s="31" t="s">
        <v>39</v>
      </c>
      <c r="Z9" s="32"/>
      <c r="AA9" s="33" t="s">
        <v>40</v>
      </c>
      <c r="AB9" s="33" t="s">
        <v>41</v>
      </c>
      <c r="AC9" s="33" t="s">
        <v>42</v>
      </c>
      <c r="AD9" s="9" t="s">
        <v>3</v>
      </c>
    </row>
    <row r="10" spans="1:30" ht="45" customHeight="1" thickBot="1">
      <c r="A10" s="72"/>
      <c r="B10" s="73"/>
      <c r="C10" s="34" t="s">
        <v>43</v>
      </c>
      <c r="D10" s="35" t="s">
        <v>44</v>
      </c>
      <c r="E10" s="36" t="s">
        <v>45</v>
      </c>
      <c r="F10" s="36" t="s">
        <v>46</v>
      </c>
      <c r="G10" s="36" t="s">
        <v>6</v>
      </c>
      <c r="H10" s="36" t="s">
        <v>47</v>
      </c>
      <c r="I10" s="36" t="s">
        <v>48</v>
      </c>
      <c r="J10" s="36" t="s">
        <v>49</v>
      </c>
      <c r="K10" s="36" t="s">
        <v>50</v>
      </c>
      <c r="L10" s="36" t="s">
        <v>51</v>
      </c>
      <c r="M10" s="36" t="s">
        <v>52</v>
      </c>
      <c r="N10" s="36" t="s">
        <v>53</v>
      </c>
      <c r="O10" s="36" t="s">
        <v>54</v>
      </c>
      <c r="P10" s="36" t="s">
        <v>55</v>
      </c>
      <c r="Q10" s="36" t="s">
        <v>56</v>
      </c>
      <c r="R10" s="36" t="s">
        <v>57</v>
      </c>
      <c r="S10" s="36" t="s">
        <v>58</v>
      </c>
      <c r="T10" s="36" t="s">
        <v>59</v>
      </c>
      <c r="U10" s="36" t="s">
        <v>60</v>
      </c>
      <c r="V10" s="36" t="s">
        <v>61</v>
      </c>
      <c r="W10" s="36" t="s">
        <v>62</v>
      </c>
      <c r="X10" s="36" t="s">
        <v>63</v>
      </c>
      <c r="Y10" s="36" t="s">
        <v>64</v>
      </c>
      <c r="Z10" s="37" t="s">
        <v>65</v>
      </c>
      <c r="AA10" s="8" t="s">
        <v>66</v>
      </c>
      <c r="AB10" s="8" t="s">
        <v>67</v>
      </c>
      <c r="AC10" s="8" t="s">
        <v>68</v>
      </c>
      <c r="AD10" s="8"/>
    </row>
    <row r="11" spans="1:30" ht="45" customHeight="1" thickBot="1">
      <c r="A11" s="82" t="s">
        <v>71</v>
      </c>
      <c r="B11" s="7" t="s">
        <v>2</v>
      </c>
      <c r="C11" s="6"/>
      <c r="D11" s="43">
        <f>65%*C15</f>
        <v>392121.60000000003</v>
      </c>
      <c r="E11" s="43"/>
      <c r="F11" s="43">
        <f>15%*C15</f>
        <v>90489.599999999991</v>
      </c>
      <c r="G11" s="43"/>
      <c r="H11" s="44">
        <f>4%*C15</f>
        <v>24130.560000000001</v>
      </c>
      <c r="I11" s="43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6"/>
      <c r="U11" s="44">
        <f>16%*C15</f>
        <v>96522.240000000005</v>
      </c>
      <c r="V11" s="46"/>
      <c r="W11" s="46"/>
      <c r="X11" s="46"/>
      <c r="Y11" s="46"/>
      <c r="Z11" s="46"/>
      <c r="AA11" s="47"/>
      <c r="AB11" s="47"/>
      <c r="AC11" s="47"/>
      <c r="AD11" s="48">
        <f>SUM(C11:AC11)</f>
        <v>603264</v>
      </c>
    </row>
    <row r="12" spans="1:30" ht="45" customHeight="1" thickBot="1">
      <c r="A12" s="83"/>
      <c r="B12" s="7" t="s">
        <v>1</v>
      </c>
      <c r="C12" s="6"/>
      <c r="D12" s="43">
        <f>62%*C16</f>
        <v>463665.14</v>
      </c>
      <c r="E12" s="44"/>
      <c r="F12" s="43">
        <f>17%*C16</f>
        <v>127133.99</v>
      </c>
      <c r="G12" s="43"/>
      <c r="H12" s="44">
        <f t="shared" ref="H12" si="0">4%*C16</f>
        <v>29913.88</v>
      </c>
      <c r="I12" s="43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6"/>
      <c r="U12" s="44">
        <f>17%*C16</f>
        <v>127133.99</v>
      </c>
      <c r="V12" s="46"/>
      <c r="W12" s="46"/>
      <c r="X12" s="46"/>
      <c r="Y12" s="46"/>
      <c r="Z12" s="46"/>
      <c r="AA12" s="47"/>
      <c r="AB12" s="47"/>
      <c r="AC12" s="47"/>
      <c r="AD12" s="48">
        <f t="shared" ref="AD12:AD13" si="1">SUM(C12:AC12)</f>
        <v>747847</v>
      </c>
    </row>
    <row r="13" spans="1:30" ht="45" customHeight="1" thickBot="1">
      <c r="A13" s="83"/>
      <c r="B13" s="7" t="s">
        <v>0</v>
      </c>
      <c r="C13" s="6"/>
      <c r="D13" s="43">
        <f>62%*C17</f>
        <v>441991.8</v>
      </c>
      <c r="E13" s="44"/>
      <c r="F13" s="43">
        <f>20%*C17</f>
        <v>142578</v>
      </c>
      <c r="G13" s="43"/>
      <c r="H13" s="44">
        <f>4%*C17</f>
        <v>28515.600000000002</v>
      </c>
      <c r="I13" s="43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6"/>
      <c r="U13" s="44">
        <f>14%*C17</f>
        <v>99804.6</v>
      </c>
      <c r="V13" s="46"/>
      <c r="W13" s="46"/>
      <c r="X13" s="46"/>
      <c r="Y13" s="46"/>
      <c r="Z13" s="46"/>
      <c r="AA13" s="47"/>
      <c r="AB13" s="47"/>
      <c r="AC13" s="47"/>
      <c r="AD13" s="48">
        <f t="shared" si="1"/>
        <v>712890</v>
      </c>
    </row>
    <row r="15" spans="1:30">
      <c r="B15" s="1" t="str">
        <f>+B11</f>
        <v xml:space="preserve">
2013-2014</v>
      </c>
      <c r="C15" s="49">
        <v>603264</v>
      </c>
    </row>
    <row r="16" spans="1:30">
      <c r="B16" s="1" t="str">
        <f t="shared" ref="B16:B17" si="2">+B12</f>
        <v xml:space="preserve">
2014-2015</v>
      </c>
      <c r="C16" s="49">
        <v>747847</v>
      </c>
    </row>
    <row r="17" spans="2:3">
      <c r="B17" s="1" t="str">
        <f t="shared" si="2"/>
        <v xml:space="preserve">
2015-2016</v>
      </c>
      <c r="C17" s="49">
        <v>712890</v>
      </c>
    </row>
  </sheetData>
  <mergeCells count="10">
    <mergeCell ref="AA8:AD8"/>
    <mergeCell ref="I8:W8"/>
    <mergeCell ref="X8:Y8"/>
    <mergeCell ref="A11:A13"/>
    <mergeCell ref="C8:G8"/>
    <mergeCell ref="A2:J2"/>
    <mergeCell ref="A8:B10"/>
    <mergeCell ref="A6:J6"/>
    <mergeCell ref="A4:J4"/>
    <mergeCell ref="A5:J5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D18" sqref="D18"/>
    </sheetView>
  </sheetViews>
  <sheetFormatPr baseColWidth="10" defaultColWidth="9.140625" defaultRowHeight="15"/>
  <cols>
    <col min="1" max="1" width="19" style="16" customWidth="1"/>
    <col min="2" max="2" width="19.140625" customWidth="1"/>
    <col min="3" max="6" width="25.7109375" customWidth="1"/>
  </cols>
  <sheetData>
    <row r="1" spans="1:6" ht="15.75" thickBot="1">
      <c r="A1" s="20"/>
      <c r="B1" s="19"/>
      <c r="C1" s="19"/>
      <c r="D1" s="19"/>
      <c r="E1" s="19"/>
    </row>
    <row r="2" spans="1:6" ht="16.5" customHeight="1" thickBot="1">
      <c r="A2" s="66" t="s">
        <v>78</v>
      </c>
      <c r="B2" s="67"/>
      <c r="C2" s="67"/>
      <c r="D2" s="67"/>
      <c r="E2" s="67"/>
      <c r="F2" s="68"/>
    </row>
    <row r="3" spans="1:6" ht="15.75" thickBot="1"/>
    <row r="4" spans="1:6" s="1" customFormat="1" ht="50.1" customHeight="1" thickBot="1">
      <c r="A4" s="86" t="s">
        <v>82</v>
      </c>
      <c r="B4" s="87"/>
      <c r="C4" s="17" t="s">
        <v>72</v>
      </c>
      <c r="D4" s="17" t="s">
        <v>73</v>
      </c>
      <c r="E4" s="18" t="s">
        <v>74</v>
      </c>
      <c r="F4" s="17" t="s">
        <v>75</v>
      </c>
    </row>
    <row r="5" spans="1:6" s="1" customFormat="1" ht="45" customHeight="1" thickBot="1">
      <c r="A5" s="82" t="s">
        <v>71</v>
      </c>
      <c r="B5" s="7" t="s">
        <v>2</v>
      </c>
      <c r="C5" s="40">
        <f>C9*100%</f>
        <v>603264</v>
      </c>
      <c r="D5" s="41">
        <f>C9*91.26%</f>
        <v>550538.72640000004</v>
      </c>
      <c r="E5" s="42">
        <f>C9*100%</f>
        <v>603264</v>
      </c>
      <c r="F5" s="41">
        <f>C9*91.26%</f>
        <v>550538.72640000004</v>
      </c>
    </row>
    <row r="6" spans="1:6" s="1" customFormat="1" ht="45" customHeight="1" thickBot="1">
      <c r="A6" s="83"/>
      <c r="B6" s="7" t="s">
        <v>1</v>
      </c>
      <c r="C6" s="40">
        <f t="shared" ref="C6:C7" si="0">C10*100%</f>
        <v>747847</v>
      </c>
      <c r="D6" s="41">
        <f t="shared" ref="D6:D7" si="1">C10*91.26%</f>
        <v>682485.17220000003</v>
      </c>
      <c r="E6" s="42">
        <f t="shared" ref="E6:E7" si="2">C10*100%</f>
        <v>747847</v>
      </c>
      <c r="F6" s="41">
        <f t="shared" ref="F6:F7" si="3">C10*91.26%</f>
        <v>682485.17220000003</v>
      </c>
    </row>
    <row r="7" spans="1:6" s="1" customFormat="1" ht="45" customHeight="1" thickBot="1">
      <c r="A7" s="83"/>
      <c r="B7" s="7" t="s">
        <v>0</v>
      </c>
      <c r="C7" s="40">
        <f t="shared" si="0"/>
        <v>712890</v>
      </c>
      <c r="D7" s="41">
        <f t="shared" si="1"/>
        <v>650583.41400000011</v>
      </c>
      <c r="E7" s="42">
        <f t="shared" si="2"/>
        <v>712890</v>
      </c>
      <c r="F7" s="41">
        <f t="shared" si="3"/>
        <v>650583.41400000011</v>
      </c>
    </row>
    <row r="9" spans="1:6">
      <c r="B9" t="str">
        <f>' DÉC historique'!B15</f>
        <v xml:space="preserve">
2013-2014</v>
      </c>
      <c r="C9" s="50">
        <f>+' DÉC historique'!C15</f>
        <v>603264</v>
      </c>
    </row>
    <row r="10" spans="1:6">
      <c r="B10" t="str">
        <f>' DÉC historique'!B16</f>
        <v xml:space="preserve">
2014-2015</v>
      </c>
      <c r="C10" s="50">
        <f>+' DÉC historique'!C16</f>
        <v>747847</v>
      </c>
    </row>
    <row r="11" spans="1:6">
      <c r="B11" t="str">
        <f>' DÉC historique'!B17</f>
        <v xml:space="preserve">
2015-2016</v>
      </c>
      <c r="C11" s="50">
        <f>+' DÉC historique'!C17</f>
        <v>712890</v>
      </c>
      <c r="D11" t="s">
        <v>80</v>
      </c>
    </row>
    <row r="14" spans="1:6" ht="21">
      <c r="C14" s="63"/>
    </row>
  </sheetData>
  <mergeCells count="3">
    <mergeCell ref="A2:F2"/>
    <mergeCell ref="A5:A7"/>
    <mergeCell ref="A4:B4"/>
  </mergeCells>
  <pageMargins left="0.7" right="0.7" top="0.75" bottom="0.75" header="0.3" footer="0.3"/>
  <pageSetup paperSize="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6"/>
  <sheetViews>
    <sheetView tabSelected="1" workbookViewId="0">
      <pane xSplit="9" topLeftCell="Z1" activePane="topRight" state="frozen"/>
      <selection pane="topRight" activeCell="A27" sqref="A27:XFD49"/>
    </sheetView>
  </sheetViews>
  <sheetFormatPr baseColWidth="10" defaultColWidth="20.7109375" defaultRowHeight="18.75"/>
  <cols>
    <col min="1" max="1" width="16.5703125" style="1" customWidth="1"/>
    <col min="2" max="2" width="19.140625" style="21" bestFit="1" customWidth="1"/>
    <col min="3" max="3" width="11.42578125" style="1" customWidth="1"/>
    <col min="4" max="4" width="23.5703125" style="1" customWidth="1"/>
    <col min="5" max="5" width="12.85546875" style="1" customWidth="1"/>
    <col min="6" max="6" width="9.85546875" style="1" customWidth="1"/>
    <col min="7" max="7" width="12.28515625" style="1" bestFit="1" customWidth="1"/>
    <col min="8" max="8" width="11.42578125" style="1" bestFit="1" customWidth="1"/>
    <col min="9" max="9" width="12.42578125" style="1" customWidth="1"/>
    <col min="10" max="10" width="9" style="1" bestFit="1" customWidth="1"/>
    <col min="11" max="11" width="11.140625" style="1" bestFit="1" customWidth="1"/>
    <col min="12" max="12" width="8.7109375" style="1" bestFit="1" customWidth="1"/>
    <col min="13" max="13" width="11.140625" style="1" customWidth="1"/>
    <col min="14" max="14" width="13.28515625" style="1" bestFit="1" customWidth="1"/>
    <col min="15" max="15" width="11.85546875" style="1" customWidth="1"/>
    <col min="16" max="16" width="11.140625" style="1" customWidth="1"/>
    <col min="17" max="17" width="11" style="1" bestFit="1" customWidth="1"/>
    <col min="18" max="18" width="11.42578125" style="1" bestFit="1" customWidth="1"/>
    <col min="19" max="19" width="9.5703125" style="1" customWidth="1"/>
    <col min="20" max="20" width="13.5703125" style="1" customWidth="1"/>
    <col min="21" max="21" width="12.28515625" style="1" bestFit="1" customWidth="1"/>
    <col min="22" max="22" width="10.7109375" style="1" customWidth="1"/>
    <col min="23" max="23" width="14.28515625" style="1" customWidth="1"/>
    <col min="24" max="24" width="13.5703125" style="1" customWidth="1"/>
    <col min="25" max="25" width="14.7109375" style="1" customWidth="1"/>
    <col min="26" max="26" width="11" style="1" customWidth="1"/>
    <col min="27" max="27" width="12" style="1" bestFit="1" customWidth="1"/>
    <col min="28" max="28" width="8.7109375" style="1" bestFit="1" customWidth="1"/>
    <col min="29" max="29" width="13.28515625" style="1" bestFit="1" customWidth="1"/>
    <col min="30" max="30" width="13.28515625" style="1" customWidth="1"/>
    <col min="31" max="31" width="8.140625" style="1" bestFit="1" customWidth="1"/>
    <col min="32" max="32" width="10.5703125" style="1" bestFit="1" customWidth="1"/>
    <col min="33" max="33" width="20.7109375" style="2"/>
    <col min="34" max="16384" width="20.7109375" style="1"/>
  </cols>
  <sheetData>
    <row r="1" spans="1:33" ht="19.5" thickBot="1"/>
    <row r="2" spans="1:33" ht="16.5" thickBot="1">
      <c r="A2" s="66" t="s">
        <v>77</v>
      </c>
      <c r="B2" s="98"/>
      <c r="C2" s="98"/>
      <c r="D2" s="98"/>
      <c r="E2" s="98"/>
      <c r="F2" s="98"/>
      <c r="G2" s="99"/>
    </row>
    <row r="3" spans="1:33" ht="12">
      <c r="A3" s="15"/>
      <c r="B3" s="15"/>
      <c r="C3" s="15"/>
      <c r="D3" s="15"/>
      <c r="E3" s="15"/>
      <c r="F3" s="15"/>
      <c r="G3" s="15"/>
      <c r="H3" s="15"/>
    </row>
    <row r="4" spans="1:33" ht="15.75">
      <c r="A4" s="100" t="s">
        <v>83</v>
      </c>
      <c r="B4" s="100"/>
      <c r="C4" s="100"/>
      <c r="D4" s="100"/>
      <c r="E4" s="100"/>
      <c r="F4" s="100"/>
      <c r="G4" s="100"/>
      <c r="H4" s="14"/>
    </row>
    <row r="5" spans="1:33" ht="15.75">
      <c r="A5" s="91"/>
      <c r="B5" s="91"/>
      <c r="C5" s="91"/>
      <c r="D5" s="91"/>
      <c r="E5" s="91"/>
      <c r="F5" s="91"/>
      <c r="G5" s="91"/>
      <c r="H5" s="11"/>
      <c r="I5" s="12"/>
    </row>
    <row r="6" spans="1:33" ht="45.75" customHeight="1">
      <c r="A6" s="74" t="s">
        <v>70</v>
      </c>
      <c r="B6" s="74"/>
      <c r="C6" s="74"/>
      <c r="D6" s="74"/>
      <c r="E6" s="74"/>
      <c r="F6" s="74"/>
      <c r="G6" s="74"/>
      <c r="H6" s="10"/>
      <c r="I6" s="10"/>
    </row>
    <row r="7" spans="1:33" ht="12.75" thickBot="1">
      <c r="B7" s="1"/>
      <c r="AE7" s="2"/>
      <c r="AG7" s="1"/>
    </row>
    <row r="8" spans="1:33" ht="45" customHeight="1" thickBot="1">
      <c r="A8" s="92" t="s">
        <v>82</v>
      </c>
      <c r="B8" s="93"/>
      <c r="C8" s="84" t="s">
        <v>5</v>
      </c>
      <c r="D8" s="85"/>
      <c r="E8" s="85"/>
      <c r="F8" s="85"/>
      <c r="G8" s="85"/>
      <c r="H8" s="26" t="s">
        <v>4</v>
      </c>
      <c r="I8" s="80" t="s">
        <v>14</v>
      </c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1" t="s">
        <v>15</v>
      </c>
      <c r="Y8" s="81"/>
      <c r="Z8" s="26" t="s">
        <v>3</v>
      </c>
      <c r="AA8" s="77" t="s">
        <v>16</v>
      </c>
      <c r="AB8" s="78"/>
      <c r="AC8" s="78"/>
      <c r="AD8" s="79"/>
      <c r="AE8" s="2"/>
      <c r="AG8" s="1"/>
    </row>
    <row r="9" spans="1:33" ht="45" customHeight="1">
      <c r="A9" s="94"/>
      <c r="B9" s="95"/>
      <c r="C9" s="27" t="s">
        <v>17</v>
      </c>
      <c r="D9" s="28" t="s">
        <v>18</v>
      </c>
      <c r="E9" s="29" t="s">
        <v>19</v>
      </c>
      <c r="F9" s="29" t="s">
        <v>20</v>
      </c>
      <c r="G9" s="29" t="s">
        <v>21</v>
      </c>
      <c r="H9" s="29" t="s">
        <v>22</v>
      </c>
      <c r="I9" s="30" t="s">
        <v>23</v>
      </c>
      <c r="J9" s="29" t="s">
        <v>24</v>
      </c>
      <c r="K9" s="31" t="s">
        <v>25</v>
      </c>
      <c r="L9" s="29" t="s">
        <v>26</v>
      </c>
      <c r="M9" s="29" t="s">
        <v>27</v>
      </c>
      <c r="N9" s="29" t="s">
        <v>28</v>
      </c>
      <c r="O9" s="29" t="s">
        <v>29</v>
      </c>
      <c r="P9" s="29" t="s">
        <v>30</v>
      </c>
      <c r="Q9" s="29" t="s">
        <v>31</v>
      </c>
      <c r="R9" s="29" t="s">
        <v>32</v>
      </c>
      <c r="S9" s="29" t="s">
        <v>33</v>
      </c>
      <c r="T9" s="29" t="s">
        <v>34</v>
      </c>
      <c r="U9" s="29" t="s">
        <v>35</v>
      </c>
      <c r="V9" s="29" t="s">
        <v>36</v>
      </c>
      <c r="W9" s="29" t="s">
        <v>37</v>
      </c>
      <c r="X9" s="29" t="s">
        <v>38</v>
      </c>
      <c r="Y9" s="31" t="s">
        <v>39</v>
      </c>
      <c r="Z9" s="32"/>
      <c r="AA9" s="33" t="s">
        <v>40</v>
      </c>
      <c r="AB9" s="33" t="s">
        <v>41</v>
      </c>
      <c r="AC9" s="33" t="s">
        <v>42</v>
      </c>
      <c r="AD9" s="9" t="s">
        <v>3</v>
      </c>
      <c r="AE9" s="2"/>
      <c r="AG9" s="1"/>
    </row>
    <row r="10" spans="1:33" ht="45" customHeight="1" thickBot="1">
      <c r="A10" s="96"/>
      <c r="B10" s="97"/>
      <c r="C10" s="34" t="s">
        <v>43</v>
      </c>
      <c r="D10" s="35" t="s">
        <v>44</v>
      </c>
      <c r="E10" s="36" t="s">
        <v>45</v>
      </c>
      <c r="F10" s="36" t="s">
        <v>46</v>
      </c>
      <c r="G10" s="36" t="s">
        <v>6</v>
      </c>
      <c r="H10" s="36" t="s">
        <v>47</v>
      </c>
      <c r="I10" s="36" t="s">
        <v>48</v>
      </c>
      <c r="J10" s="36" t="s">
        <v>49</v>
      </c>
      <c r="K10" s="36" t="s">
        <v>50</v>
      </c>
      <c r="L10" s="36" t="s">
        <v>51</v>
      </c>
      <c r="M10" s="36" t="s">
        <v>52</v>
      </c>
      <c r="N10" s="36" t="s">
        <v>53</v>
      </c>
      <c r="O10" s="36" t="s">
        <v>54</v>
      </c>
      <c r="P10" s="36" t="s">
        <v>55</v>
      </c>
      <c r="Q10" s="36" t="s">
        <v>56</v>
      </c>
      <c r="R10" s="36" t="s">
        <v>57</v>
      </c>
      <c r="S10" s="36" t="s">
        <v>58</v>
      </c>
      <c r="T10" s="36" t="s">
        <v>59</v>
      </c>
      <c r="U10" s="36" t="s">
        <v>60</v>
      </c>
      <c r="V10" s="36" t="s">
        <v>61</v>
      </c>
      <c r="W10" s="36" t="s">
        <v>62</v>
      </c>
      <c r="X10" s="36" t="s">
        <v>63</v>
      </c>
      <c r="Y10" s="36" t="s">
        <v>64</v>
      </c>
      <c r="Z10" s="37" t="s">
        <v>65</v>
      </c>
      <c r="AA10" s="8" t="s">
        <v>66</v>
      </c>
      <c r="AB10" s="8" t="s">
        <v>67</v>
      </c>
      <c r="AC10" s="8" t="s">
        <v>68</v>
      </c>
      <c r="AD10" s="8"/>
      <c r="AE10" s="2"/>
      <c r="AG10" s="1"/>
    </row>
    <row r="11" spans="1:33" ht="45" customHeight="1" thickBot="1">
      <c r="A11" s="88" t="s">
        <v>69</v>
      </c>
      <c r="B11" s="25" t="s">
        <v>12</v>
      </c>
      <c r="C11" s="6"/>
      <c r="D11" s="55">
        <f>C19*62%</f>
        <v>451338.3</v>
      </c>
      <c r="E11" s="55"/>
      <c r="F11" s="43"/>
      <c r="G11" s="55">
        <f>C19*14%</f>
        <v>101915.1</v>
      </c>
      <c r="H11" s="56">
        <f>C19*6%</f>
        <v>43677.9</v>
      </c>
      <c r="I11" s="43"/>
      <c r="J11" s="43"/>
      <c r="K11" s="43"/>
      <c r="L11" s="43"/>
      <c r="M11" s="43"/>
      <c r="N11" s="43"/>
      <c r="O11" s="43"/>
      <c r="P11" s="49"/>
      <c r="Q11" s="43"/>
      <c r="R11" s="43"/>
      <c r="S11" s="43"/>
      <c r="T11" s="44"/>
      <c r="U11" s="55">
        <f>C19*18%</f>
        <v>131033.7</v>
      </c>
      <c r="V11" s="38"/>
      <c r="W11" s="38"/>
      <c r="X11" s="38"/>
      <c r="Y11" s="38"/>
      <c r="Z11" s="38"/>
      <c r="AA11" s="39"/>
      <c r="AB11" s="39"/>
      <c r="AC11" s="39"/>
      <c r="AD11" s="62">
        <f>SUM(C11:AC11)</f>
        <v>727965</v>
      </c>
      <c r="AE11" s="2"/>
      <c r="AG11" s="1"/>
    </row>
    <row r="12" spans="1:33" ht="45" customHeight="1" thickBot="1">
      <c r="A12" s="89"/>
      <c r="B12" s="24" t="s">
        <v>13</v>
      </c>
      <c r="C12" s="6"/>
      <c r="D12" s="55">
        <f>C20*60%</f>
        <v>405903</v>
      </c>
      <c r="E12" s="57"/>
      <c r="F12" s="58"/>
      <c r="G12" s="55">
        <f>C20*15%</f>
        <v>101475.75</v>
      </c>
      <c r="H12" s="56">
        <f>C20*8%</f>
        <v>54120.4</v>
      </c>
      <c r="I12" s="58"/>
      <c r="J12" s="58"/>
      <c r="K12" s="59"/>
      <c r="L12" s="59"/>
      <c r="M12" s="59"/>
      <c r="N12" s="59"/>
      <c r="O12" s="59"/>
      <c r="P12" s="60"/>
      <c r="Q12" s="60"/>
      <c r="R12" s="60"/>
      <c r="S12" s="45"/>
      <c r="T12" s="46"/>
      <c r="U12" s="55">
        <f>C20*17%</f>
        <v>115005.85</v>
      </c>
      <c r="V12" s="4"/>
      <c r="W12" s="4"/>
      <c r="X12" s="4"/>
      <c r="Y12" s="4"/>
      <c r="Z12" s="4"/>
      <c r="AA12" s="3"/>
      <c r="AB12" s="3"/>
      <c r="AC12" s="3"/>
      <c r="AD12" s="62">
        <f t="shared" ref="AD12:AD17" si="0">SUM(C12:AC12)</f>
        <v>676505</v>
      </c>
      <c r="AE12" s="2"/>
      <c r="AG12" s="1"/>
    </row>
    <row r="13" spans="1:33" ht="45" customHeight="1" thickBot="1">
      <c r="A13" s="89"/>
      <c r="B13" s="25" t="s">
        <v>11</v>
      </c>
      <c r="C13" s="23"/>
      <c r="D13" s="55">
        <f t="shared" ref="D13:D17" si="1">C21*60%</f>
        <v>409398.6</v>
      </c>
      <c r="E13" s="45"/>
      <c r="F13" s="45"/>
      <c r="G13" s="55">
        <f t="shared" ref="G13:G17" si="2">C21*15%</f>
        <v>102349.65</v>
      </c>
      <c r="H13" s="56">
        <f t="shared" ref="H13:H17" si="3">C21*8%</f>
        <v>54586.48</v>
      </c>
      <c r="I13" s="58"/>
      <c r="J13" s="58"/>
      <c r="K13" s="59"/>
      <c r="L13" s="59"/>
      <c r="M13" s="59"/>
      <c r="N13" s="59"/>
      <c r="O13" s="59"/>
      <c r="P13" s="60"/>
      <c r="Q13" s="60"/>
      <c r="R13" s="60"/>
      <c r="S13" s="45"/>
      <c r="T13" s="46"/>
      <c r="U13" s="55">
        <f t="shared" ref="U13:U17" si="4">C21*17%</f>
        <v>115996.27</v>
      </c>
      <c r="V13" s="4"/>
      <c r="W13" s="4"/>
      <c r="X13" s="4"/>
      <c r="Y13" s="4"/>
      <c r="Z13" s="4"/>
      <c r="AA13" s="3"/>
      <c r="AB13" s="3"/>
      <c r="AC13" s="3"/>
      <c r="AD13" s="39">
        <f t="shared" si="0"/>
        <v>682331</v>
      </c>
      <c r="AE13" s="2"/>
      <c r="AG13" s="1"/>
    </row>
    <row r="14" spans="1:33" ht="45" customHeight="1" thickBot="1">
      <c r="A14" s="89"/>
      <c r="B14" s="24" t="s">
        <v>10</v>
      </c>
      <c r="C14" s="23"/>
      <c r="D14" s="55">
        <f t="shared" si="1"/>
        <v>411823.2</v>
      </c>
      <c r="E14" s="45"/>
      <c r="F14" s="45"/>
      <c r="G14" s="55">
        <f t="shared" si="2"/>
        <v>102955.8</v>
      </c>
      <c r="H14" s="56">
        <f t="shared" si="3"/>
        <v>54909.760000000002</v>
      </c>
      <c r="I14" s="58"/>
      <c r="J14" s="58"/>
      <c r="K14" s="59"/>
      <c r="L14" s="59"/>
      <c r="M14" s="59"/>
      <c r="N14" s="59"/>
      <c r="O14" s="59"/>
      <c r="P14" s="60"/>
      <c r="Q14" s="60"/>
      <c r="R14" s="60"/>
      <c r="S14" s="45"/>
      <c r="T14" s="46"/>
      <c r="U14" s="55">
        <f t="shared" si="4"/>
        <v>116683.24</v>
      </c>
      <c r="V14" s="4"/>
      <c r="W14" s="4"/>
      <c r="X14" s="4"/>
      <c r="Y14" s="4"/>
      <c r="Z14" s="4"/>
      <c r="AA14" s="3"/>
      <c r="AB14" s="3"/>
      <c r="AC14" s="3"/>
      <c r="AD14" s="39">
        <f t="shared" si="0"/>
        <v>686372</v>
      </c>
      <c r="AE14" s="2"/>
      <c r="AG14" s="1"/>
    </row>
    <row r="15" spans="1:33" ht="45" customHeight="1" thickBot="1">
      <c r="A15" s="89"/>
      <c r="B15" s="24" t="s">
        <v>9</v>
      </c>
      <c r="C15" s="23"/>
      <c r="D15" s="55">
        <f t="shared" si="1"/>
        <v>414909</v>
      </c>
      <c r="E15" s="45"/>
      <c r="F15" s="45"/>
      <c r="G15" s="55">
        <f t="shared" si="2"/>
        <v>103727.25</v>
      </c>
      <c r="H15" s="56">
        <f t="shared" si="3"/>
        <v>55321.200000000004</v>
      </c>
      <c r="I15" s="58"/>
      <c r="J15" s="58"/>
      <c r="K15" s="59"/>
      <c r="L15" s="59"/>
      <c r="M15" s="59"/>
      <c r="N15" s="59"/>
      <c r="O15" s="59"/>
      <c r="P15" s="60"/>
      <c r="Q15" s="60"/>
      <c r="R15" s="60"/>
      <c r="S15" s="45"/>
      <c r="T15" s="46"/>
      <c r="U15" s="55">
        <f t="shared" si="4"/>
        <v>117557.55</v>
      </c>
      <c r="V15" s="4"/>
      <c r="W15" s="4"/>
      <c r="X15" s="4"/>
      <c r="Y15" s="4"/>
      <c r="Z15" s="4"/>
      <c r="AA15" s="3"/>
      <c r="AB15" s="3"/>
      <c r="AC15" s="3"/>
      <c r="AD15" s="39">
        <f t="shared" si="0"/>
        <v>691515</v>
      </c>
      <c r="AE15" s="2"/>
      <c r="AG15" s="1"/>
    </row>
    <row r="16" spans="1:33" ht="45" customHeight="1" thickBot="1">
      <c r="A16" s="89"/>
      <c r="B16" s="24" t="s">
        <v>8</v>
      </c>
      <c r="C16" s="23"/>
      <c r="D16" s="55">
        <f t="shared" si="1"/>
        <v>417083.39999999997</v>
      </c>
      <c r="E16" s="45"/>
      <c r="F16" s="45"/>
      <c r="G16" s="55">
        <f t="shared" si="2"/>
        <v>104270.84999999999</v>
      </c>
      <c r="H16" s="56">
        <f t="shared" si="3"/>
        <v>55611.12</v>
      </c>
      <c r="I16" s="58"/>
      <c r="J16" s="58"/>
      <c r="K16" s="59"/>
      <c r="L16" s="59"/>
      <c r="M16" s="59"/>
      <c r="N16" s="59"/>
      <c r="O16" s="59"/>
      <c r="P16" s="60"/>
      <c r="Q16" s="60"/>
      <c r="R16" s="60"/>
      <c r="S16" s="45"/>
      <c r="T16" s="46"/>
      <c r="U16" s="55">
        <f t="shared" si="4"/>
        <v>118173.63</v>
      </c>
      <c r="V16" s="4"/>
      <c r="W16" s="4"/>
      <c r="X16" s="4"/>
      <c r="Y16" s="4"/>
      <c r="Z16" s="4"/>
      <c r="AA16" s="3"/>
      <c r="AB16" s="3"/>
      <c r="AC16" s="3"/>
      <c r="AD16" s="39">
        <f t="shared" si="0"/>
        <v>695139</v>
      </c>
      <c r="AE16" s="2"/>
      <c r="AG16" s="1"/>
    </row>
    <row r="17" spans="1:33" ht="45" customHeight="1" thickBot="1">
      <c r="A17" s="90"/>
      <c r="B17" s="24" t="s">
        <v>7</v>
      </c>
      <c r="C17" s="23"/>
      <c r="D17" s="55">
        <f t="shared" si="1"/>
        <v>419386.8</v>
      </c>
      <c r="E17" s="45"/>
      <c r="F17" s="45"/>
      <c r="G17" s="55">
        <f t="shared" si="2"/>
        <v>104846.7</v>
      </c>
      <c r="H17" s="56">
        <f t="shared" si="3"/>
        <v>55918.239999999998</v>
      </c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55">
        <f t="shared" si="4"/>
        <v>118826.26000000001</v>
      </c>
      <c r="V17" s="5"/>
      <c r="W17" s="5"/>
      <c r="X17" s="5"/>
      <c r="Y17" s="5"/>
      <c r="Z17" s="22"/>
      <c r="AA17" s="5"/>
      <c r="AB17" s="5"/>
      <c r="AC17" s="5"/>
      <c r="AD17" s="39">
        <f t="shared" si="0"/>
        <v>698978</v>
      </c>
      <c r="AE17" s="2"/>
      <c r="AG17" s="1"/>
    </row>
    <row r="18" spans="1:33" ht="12">
      <c r="B18" s="1"/>
      <c r="AE18" s="2"/>
      <c r="AG18" s="1"/>
    </row>
    <row r="19" spans="1:33" ht="12">
      <c r="B19" s="1" t="s">
        <v>12</v>
      </c>
      <c r="C19" s="101">
        <v>727965</v>
      </c>
      <c r="D19" s="61"/>
      <c r="AE19" s="2"/>
      <c r="AG19" s="1"/>
    </row>
    <row r="20" spans="1:33" ht="12">
      <c r="B20" s="1" t="s">
        <v>13</v>
      </c>
      <c r="C20" s="101">
        <v>676505</v>
      </c>
      <c r="D20" s="61"/>
      <c r="AE20" s="2"/>
      <c r="AG20" s="1"/>
    </row>
    <row r="21" spans="1:33" ht="12">
      <c r="B21" s="1" t="s">
        <v>11</v>
      </c>
      <c r="C21" s="101">
        <v>682331</v>
      </c>
      <c r="AE21" s="2"/>
      <c r="AG21" s="1"/>
    </row>
    <row r="22" spans="1:33" ht="12">
      <c r="B22" s="1" t="s">
        <v>10</v>
      </c>
      <c r="C22" s="101">
        <v>686372</v>
      </c>
      <c r="AE22" s="2"/>
      <c r="AG22" s="1"/>
    </row>
    <row r="23" spans="1:33" ht="12">
      <c r="B23" s="1" t="s">
        <v>9</v>
      </c>
      <c r="C23" s="101">
        <v>691515</v>
      </c>
      <c r="AE23" s="2"/>
      <c r="AG23" s="1"/>
    </row>
    <row r="24" spans="1:33" ht="12">
      <c r="B24" s="1" t="s">
        <v>8</v>
      </c>
      <c r="C24" s="101">
        <v>695139</v>
      </c>
      <c r="AE24" s="2"/>
      <c r="AG24" s="1"/>
    </row>
    <row r="25" spans="1:33" ht="12">
      <c r="B25" s="1" t="s">
        <v>7</v>
      </c>
      <c r="C25" s="101">
        <v>698978</v>
      </c>
      <c r="AE25" s="2"/>
      <c r="AG25" s="1"/>
    </row>
    <row r="26" spans="1:33" ht="12">
      <c r="B26" s="1"/>
      <c r="AE26" s="2"/>
      <c r="AG26" s="1"/>
    </row>
  </sheetData>
  <mergeCells count="10">
    <mergeCell ref="A2:G2"/>
    <mergeCell ref="A4:G4"/>
    <mergeCell ref="C8:G8"/>
    <mergeCell ref="I8:W8"/>
    <mergeCell ref="X8:Y8"/>
    <mergeCell ref="AA8:AD8"/>
    <mergeCell ref="A11:A17"/>
    <mergeCell ref="A5:G5"/>
    <mergeCell ref="A8:B10"/>
    <mergeCell ref="A6:G6"/>
  </mergeCells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J10" sqref="J10"/>
    </sheetView>
  </sheetViews>
  <sheetFormatPr baseColWidth="10" defaultColWidth="9.140625" defaultRowHeight="15"/>
  <cols>
    <col min="1" max="1" width="19" style="16" customWidth="1"/>
    <col min="2" max="2" width="19.140625" customWidth="1"/>
    <col min="3" max="6" width="25.7109375" customWidth="1"/>
  </cols>
  <sheetData>
    <row r="1" spans="1:6" ht="15.75" thickBot="1">
      <c r="A1" s="20"/>
      <c r="B1" s="19"/>
      <c r="C1" s="19"/>
      <c r="D1" s="19"/>
      <c r="E1" s="19"/>
    </row>
    <row r="2" spans="1:6" ht="16.5" customHeight="1" thickBot="1">
      <c r="A2" s="66" t="s">
        <v>79</v>
      </c>
      <c r="B2" s="67"/>
      <c r="C2" s="67"/>
      <c r="D2" s="67"/>
      <c r="E2" s="67"/>
      <c r="F2" s="68"/>
    </row>
    <row r="3" spans="1:6" ht="15.75" thickBot="1"/>
    <row r="4" spans="1:6" s="1" customFormat="1" ht="50.1" customHeight="1" thickBot="1">
      <c r="A4" s="86" t="s">
        <v>82</v>
      </c>
      <c r="B4" s="87"/>
      <c r="C4" s="17" t="s">
        <v>72</v>
      </c>
      <c r="D4" s="17" t="s">
        <v>73</v>
      </c>
      <c r="E4" s="18" t="s">
        <v>74</v>
      </c>
      <c r="F4" s="17" t="s">
        <v>75</v>
      </c>
    </row>
    <row r="5" spans="1:6" s="1" customFormat="1" ht="45" customHeight="1" thickBot="1">
      <c r="A5" s="88" t="s">
        <v>69</v>
      </c>
      <c r="B5" s="25" t="s">
        <v>12</v>
      </c>
      <c r="C5" s="51">
        <f>C12*100%</f>
        <v>727965</v>
      </c>
      <c r="D5" s="41">
        <f>C12*97.6%</f>
        <v>710493.84</v>
      </c>
      <c r="E5" s="42">
        <f>C12*100%</f>
        <v>727965</v>
      </c>
      <c r="F5" s="41">
        <f>C12*97.6%</f>
        <v>710493.84</v>
      </c>
    </row>
    <row r="6" spans="1:6" s="1" customFormat="1" ht="45" customHeight="1" thickBot="1">
      <c r="A6" s="89"/>
      <c r="B6" s="24" t="s">
        <v>13</v>
      </c>
      <c r="C6" s="52">
        <f>C13*100%</f>
        <v>676505</v>
      </c>
      <c r="D6" s="53">
        <f>C13*96.4%</f>
        <v>652150.82000000007</v>
      </c>
      <c r="E6" s="54">
        <f>C13*100%</f>
        <v>676505</v>
      </c>
      <c r="F6" s="53">
        <f>C13*96.4%</f>
        <v>652150.82000000007</v>
      </c>
    </row>
    <row r="7" spans="1:6" s="1" customFormat="1" ht="45" customHeight="1" thickBot="1">
      <c r="A7" s="89"/>
      <c r="B7" s="25" t="s">
        <v>11</v>
      </c>
      <c r="C7" s="52">
        <f t="shared" ref="C7:C11" si="0">C14*100%</f>
        <v>682331</v>
      </c>
      <c r="D7" s="53">
        <f t="shared" ref="D7:D11" si="1">C14*96.4%</f>
        <v>657767.08400000003</v>
      </c>
      <c r="E7" s="54">
        <f t="shared" ref="E7:E11" si="2">C14*100%</f>
        <v>682331</v>
      </c>
      <c r="F7" s="53">
        <f t="shared" ref="F7:F11" si="3">C14*96.4%</f>
        <v>657767.08400000003</v>
      </c>
    </row>
    <row r="8" spans="1:6" s="1" customFormat="1" ht="45" customHeight="1" thickBot="1">
      <c r="A8" s="89"/>
      <c r="B8" s="24" t="s">
        <v>10</v>
      </c>
      <c r="C8" s="52">
        <f t="shared" si="0"/>
        <v>686372</v>
      </c>
      <c r="D8" s="53">
        <f t="shared" si="1"/>
        <v>661662.60800000001</v>
      </c>
      <c r="E8" s="54">
        <f t="shared" si="2"/>
        <v>686372</v>
      </c>
      <c r="F8" s="53">
        <f t="shared" si="3"/>
        <v>661662.60800000001</v>
      </c>
    </row>
    <row r="9" spans="1:6" s="1" customFormat="1" ht="45" customHeight="1" thickBot="1">
      <c r="A9" s="89"/>
      <c r="B9" s="24" t="s">
        <v>9</v>
      </c>
      <c r="C9" s="52">
        <f t="shared" si="0"/>
        <v>691515</v>
      </c>
      <c r="D9" s="53">
        <f t="shared" si="1"/>
        <v>666620.46000000008</v>
      </c>
      <c r="E9" s="54">
        <f t="shared" si="2"/>
        <v>691515</v>
      </c>
      <c r="F9" s="53">
        <f t="shared" si="3"/>
        <v>666620.46000000008</v>
      </c>
    </row>
    <row r="10" spans="1:6" s="1" customFormat="1" ht="45" customHeight="1" thickBot="1">
      <c r="A10" s="89"/>
      <c r="B10" s="24" t="s">
        <v>8</v>
      </c>
      <c r="C10" s="52">
        <f t="shared" si="0"/>
        <v>695139</v>
      </c>
      <c r="D10" s="53">
        <f t="shared" si="1"/>
        <v>670113.99600000004</v>
      </c>
      <c r="E10" s="54">
        <f t="shared" si="2"/>
        <v>695139</v>
      </c>
      <c r="F10" s="53">
        <f t="shared" si="3"/>
        <v>670113.99600000004</v>
      </c>
    </row>
    <row r="11" spans="1:6" s="1" customFormat="1" ht="45" customHeight="1" thickBot="1">
      <c r="A11" s="90"/>
      <c r="B11" s="24" t="s">
        <v>7</v>
      </c>
      <c r="C11" s="52">
        <f t="shared" si="0"/>
        <v>698978</v>
      </c>
      <c r="D11" s="53">
        <f t="shared" si="1"/>
        <v>673814.79200000002</v>
      </c>
      <c r="E11" s="54">
        <f t="shared" si="2"/>
        <v>698978</v>
      </c>
      <c r="F11" s="53">
        <f t="shared" si="3"/>
        <v>673814.79200000002</v>
      </c>
    </row>
    <row r="12" spans="1:6">
      <c r="B12" t="s">
        <v>12</v>
      </c>
      <c r="C12" s="50">
        <f>+'DÉC prévues'!C19</f>
        <v>727965</v>
      </c>
    </row>
    <row r="13" spans="1:6">
      <c r="B13" t="s">
        <v>13</v>
      </c>
      <c r="C13" s="50">
        <f>+'DÉC prévues'!C20</f>
        <v>676505</v>
      </c>
    </row>
    <row r="14" spans="1:6">
      <c r="B14" t="s">
        <v>11</v>
      </c>
      <c r="C14" s="50">
        <f>+'DÉC prévues'!C21</f>
        <v>682331</v>
      </c>
    </row>
    <row r="15" spans="1:6">
      <c r="B15" t="s">
        <v>10</v>
      </c>
      <c r="C15" s="50">
        <f>+'DÉC prévues'!C22</f>
        <v>686372</v>
      </c>
    </row>
    <row r="16" spans="1:6">
      <c r="B16" t="s">
        <v>9</v>
      </c>
      <c r="C16" s="50">
        <f>+'DÉC prévues'!C23</f>
        <v>691515</v>
      </c>
    </row>
    <row r="17" spans="2:3">
      <c r="B17" t="s">
        <v>8</v>
      </c>
      <c r="C17" s="50">
        <f>+'DÉC prévues'!C24</f>
        <v>695139</v>
      </c>
    </row>
    <row r="18" spans="2:3">
      <c r="B18" t="s">
        <v>7</v>
      </c>
      <c r="C18" s="50">
        <f>+'DÉC prévues'!C25</f>
        <v>698978</v>
      </c>
    </row>
    <row r="22" spans="2:3" ht="18.75">
      <c r="C22" s="64"/>
    </row>
  </sheetData>
  <mergeCells count="3">
    <mergeCell ref="A2:F2"/>
    <mergeCell ref="A4:B4"/>
    <mergeCell ref="A5:A11"/>
  </mergeCells>
  <pageMargins left="0.70866141732283472" right="0.70866141732283472" top="0.74803149606299213" bottom="0.74803149606299213" header="0.31496062992125984" footer="0.31496062992125984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 DÉC historique</vt:lpstr>
      <vt:lpstr>1ère diffusion historique</vt:lpstr>
      <vt:lpstr>DÉC prévues</vt:lpstr>
      <vt:lpstr>1ère diffusion prévues</vt:lpstr>
      <vt:lpstr>' DÉC historique'!Zone_d_impression</vt:lpstr>
    </vt:vector>
  </TitlesOfParts>
  <Company>CRTC / Le CRTC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Nadeau, Philippe</dc:creator>
  <cp:lastModifiedBy>lviens</cp:lastModifiedBy>
  <cp:lastPrinted>2017-07-28T14:33:19Z</cp:lastPrinted>
  <dcterms:created xsi:type="dcterms:W3CDTF">2017-03-30T17:42:44Z</dcterms:created>
  <dcterms:modified xsi:type="dcterms:W3CDTF">2017-07-28T15:06:29Z</dcterms:modified>
</cp:coreProperties>
</file>